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870" windowWidth="15480" windowHeight="811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Pieter Hoff</author>
    <author>Flowersonline BV</author>
  </authors>
  <commentList>
    <comment ref="C16" authorId="0">
      <text>
        <r>
          <rPr>
            <b/>
            <sz val="9"/>
            <rFont val="Tahoma"/>
            <family val="2"/>
          </rPr>
          <t>Cars-tractor</t>
        </r>
      </text>
    </comment>
    <comment ref="C17" authorId="0">
      <text>
        <r>
          <rPr>
            <b/>
            <sz val="9"/>
            <rFont val="Tahoma"/>
            <family val="2"/>
          </rPr>
          <t>Planting machine
Tractor
Transport cars</t>
        </r>
      </text>
    </comment>
    <comment ref="C13" authorId="0">
      <text>
        <r>
          <rPr>
            <b/>
            <sz val="9"/>
            <rFont val="Tahoma"/>
            <family val="2"/>
          </rPr>
          <t>Without the Powertree the sapling needs to be bigger which results in a higher costprice than a small tree in a plug or a seed</t>
        </r>
      </text>
    </comment>
    <comment ref="C11" authorId="0">
      <text>
        <r>
          <rPr>
            <b/>
            <sz val="9"/>
            <rFont val="Tahoma"/>
            <family val="0"/>
          </rPr>
          <t xml:space="preserve">In normal soil.
</t>
        </r>
      </text>
    </comment>
    <comment ref="F11" authorId="0">
      <text>
        <r>
          <rPr>
            <b/>
            <sz val="9"/>
            <rFont val="Tahoma"/>
            <family val="0"/>
          </rPr>
          <t xml:space="preserve">In normal soil but also on rocks
</t>
        </r>
      </text>
    </comment>
    <comment ref="F13" authorId="0">
      <text>
        <r>
          <rPr>
            <b/>
            <sz val="9"/>
            <rFont val="Tahoma"/>
            <family val="2"/>
          </rPr>
          <t>With the Powertree the sapling is preferably a plug with a tree of max. 10 cm or it may be a nut or a seed which is even better.</t>
        </r>
      </text>
    </comment>
    <comment ref="F14" authorId="0">
      <text>
        <r>
          <rPr>
            <b/>
            <sz val="9"/>
            <rFont val="Tahoma"/>
            <family val="2"/>
          </rPr>
          <t>From factory to planting site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Cars-tractor</t>
        </r>
      </text>
    </comment>
    <comment ref="F17" authorId="0">
      <text>
        <r>
          <rPr>
            <b/>
            <sz val="9"/>
            <rFont val="Tahoma"/>
            <family val="2"/>
          </rPr>
          <t>Planting machine
Tractor
Transport cars</t>
        </r>
      </text>
    </comment>
    <comment ref="C19" authorId="1">
      <text>
        <r>
          <rPr>
            <b/>
            <sz val="8"/>
            <rFont val="Tahoma"/>
            <family val="2"/>
          </rPr>
          <t>Without Powertree you need fertile soil, which is more expensive than desert.</t>
        </r>
      </text>
    </comment>
    <comment ref="F19" authorId="0">
      <text>
        <r>
          <rPr>
            <b/>
            <sz val="9"/>
            <rFont val="Tahoma"/>
            <family val="2"/>
          </rPr>
          <t>With the Powertree we can use deserts or eroded areas. The hectare price of these areas is low</t>
        </r>
      </text>
    </comment>
    <comment ref="F10" authorId="0">
      <text>
        <r>
          <rPr>
            <b/>
            <sz val="9"/>
            <rFont val="Tahoma"/>
            <family val="0"/>
          </rPr>
          <t>= 1 tree per year
In countries with 2 rain seasons this can be 2 trees per year, resulting in 20 trees per Powertree during its lifetime</t>
        </r>
      </text>
    </comment>
    <comment ref="F6" authorId="0">
      <text>
        <r>
          <rPr>
            <b/>
            <sz val="9"/>
            <rFont val="Tahoma"/>
            <family val="0"/>
          </rPr>
          <t>As the Powertree speeds up growth, the growing period until cutting is  5% shorter</t>
        </r>
      </text>
    </comment>
    <comment ref="C12" authorId="0">
      <text>
        <r>
          <rPr>
            <b/>
            <sz val="9"/>
            <rFont val="Tahoma"/>
            <family val="0"/>
          </rPr>
          <t>This cost price varies per country</t>
        </r>
      </text>
    </comment>
    <comment ref="C6" authorId="0">
      <text>
        <r>
          <rPr>
            <b/>
            <sz val="9"/>
            <rFont val="Tahoma"/>
            <family val="0"/>
          </rPr>
          <t>This is an estimated period from planting to cutting, but it will vary per country and even per region and of course per variety</t>
        </r>
      </text>
    </comment>
    <comment ref="C7" authorId="0">
      <text>
        <r>
          <rPr>
            <b/>
            <sz val="9"/>
            <rFont val="Tahoma"/>
            <family val="0"/>
          </rPr>
          <t>This number is dependent from the planting place and the variety</t>
        </r>
      </text>
    </comment>
    <comment ref="C18" authorId="0">
      <text>
        <r>
          <rPr>
            <b/>
            <sz val="9"/>
            <rFont val="Tahoma"/>
            <family val="0"/>
          </rPr>
          <t>We've chosen an estimated price per hectare, based on the costs of a company planting tens of thousands hectares per year</t>
        </r>
      </text>
    </comment>
    <comment ref="C22" authorId="0">
      <text>
        <r>
          <rPr>
            <b/>
            <sz val="9"/>
            <rFont val="Tahoma"/>
            <family val="2"/>
          </rPr>
          <t>The intrest is calculated with the method of 'intrest over intrest'</t>
        </r>
        <r>
          <rPr>
            <sz val="9"/>
            <rFont val="Tahoma"/>
            <family val="0"/>
          </rPr>
          <t xml:space="preserve">
</t>
        </r>
      </text>
    </comment>
    <comment ref="I6" authorId="0">
      <text>
        <r>
          <rPr>
            <b/>
            <sz val="9"/>
            <rFont val="Tahoma"/>
            <family val="0"/>
          </rPr>
          <t>As the Powertree speeds up growth, the growing period until cutting is shorter. As after one year a 'positive mass selection' is done, all worse producing trees will be cut. This means that of each two trees planted in a Twinboxx, one of the two, the worse growing, will be cut after one year.</t>
        </r>
      </text>
    </comment>
    <comment ref="I10" authorId="0">
      <text>
        <r>
          <rPr>
            <b/>
            <sz val="9"/>
            <rFont val="Tahoma"/>
            <family val="0"/>
          </rPr>
          <t>= 1 tree per year
In countries with 2 rain seasons this can be 2 trees per year, resulting in 20 trees per Powertree during its lifetime</t>
        </r>
      </text>
    </comment>
    <comment ref="I11" authorId="0">
      <text>
        <r>
          <rPr>
            <b/>
            <sz val="9"/>
            <rFont val="Tahoma"/>
            <family val="0"/>
          </rPr>
          <t xml:space="preserve">In normal soil but also on rocks
</t>
        </r>
      </text>
    </comment>
    <comment ref="I13" authorId="0">
      <text>
        <r>
          <rPr>
            <b/>
            <sz val="9"/>
            <rFont val="Tahoma"/>
            <family val="2"/>
          </rPr>
          <t>With the Powertree the sapling is preferably a plug with a tree of max. 10 cm or it may be a nut or a seed which is even better. With the Twinboxx two saplings are planted so the costs of saplings is double compared to the Singlebox</t>
        </r>
      </text>
    </comment>
    <comment ref="I14" authorId="0">
      <text>
        <r>
          <rPr>
            <b/>
            <sz val="9"/>
            <rFont val="Tahoma"/>
            <family val="2"/>
          </rPr>
          <t>From factory to planting site</t>
        </r>
        <r>
          <rPr>
            <sz val="9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9"/>
            <rFont val="Tahoma"/>
            <family val="2"/>
          </rPr>
          <t>Cars-tractor</t>
        </r>
      </text>
    </comment>
    <comment ref="I17" authorId="0">
      <text>
        <r>
          <rPr>
            <b/>
            <sz val="9"/>
            <rFont val="Tahoma"/>
            <family val="2"/>
          </rPr>
          <t>Planting machine
Tractor
Transport cars</t>
        </r>
      </text>
    </comment>
    <comment ref="I19" authorId="0">
      <text>
        <r>
          <rPr>
            <b/>
            <sz val="9"/>
            <rFont val="Tahoma"/>
            <family val="2"/>
          </rPr>
          <t>With the Powertree we can use deserts or eroded areas. The hectare price of these areas is low</t>
        </r>
      </text>
    </comment>
    <comment ref="I30" authorId="0">
      <text>
        <r>
          <rPr>
            <b/>
            <sz val="9"/>
            <rFont val="Tahoma"/>
            <family val="0"/>
          </rPr>
          <t>The trees produce average 10% better because of the 'positive mass selection' one year after planting by cutting away the worst tree of each two trees planted with the Twinboxx</t>
        </r>
      </text>
    </comment>
    <comment ref="I31" authorId="0">
      <text>
        <r>
          <rPr>
            <b/>
            <sz val="9"/>
            <rFont val="Tahoma"/>
            <family val="0"/>
          </rPr>
          <t>Of the two trees planted per Twinboxx, always one of them will survive</t>
        </r>
      </text>
    </comment>
    <comment ref="L6" authorId="0">
      <text>
        <r>
          <rPr>
            <b/>
            <sz val="9"/>
            <rFont val="Tahoma"/>
            <family val="0"/>
          </rPr>
          <t>As the Powertree speeds up growth, the growing period until cutting is shorter. As after one year a 'positive mass selection' is done, all worse producing trees will be cut. This means that of each two trees planted in a Twinboxx, one of the two, the worse growing, will be cut after one year.</t>
        </r>
      </text>
    </comment>
    <comment ref="L10" authorId="0">
      <text>
        <r>
          <rPr>
            <b/>
            <sz val="9"/>
            <rFont val="Tahoma"/>
            <family val="0"/>
          </rPr>
          <t>= 1 tree per year
In countries with 2 rain seasons this can be 2 trees per year, resulting in 20 trees per Powertree during its lifetime</t>
        </r>
      </text>
    </comment>
    <comment ref="L11" authorId="0">
      <text>
        <r>
          <rPr>
            <b/>
            <sz val="9"/>
            <rFont val="Tahoma"/>
            <family val="0"/>
          </rPr>
          <t xml:space="preserve">In normal soil but also on rocks
</t>
        </r>
      </text>
    </comment>
    <comment ref="L13" authorId="0">
      <text>
        <r>
          <rPr>
            <b/>
            <sz val="9"/>
            <rFont val="Tahoma"/>
            <family val="2"/>
          </rPr>
          <t>With the Powertree the sapling is preferably a plug with a tree of max. 10 cm or it may be a nut or a seed which is even better. With the Twinboxx two saplings are planted so the costs of saplings is double compared to the Singlebox</t>
        </r>
      </text>
    </comment>
    <comment ref="L14" authorId="0">
      <text>
        <r>
          <rPr>
            <b/>
            <sz val="9"/>
            <rFont val="Tahoma"/>
            <family val="2"/>
          </rPr>
          <t>From factory to planting site</t>
        </r>
        <r>
          <rPr>
            <sz val="9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9"/>
            <rFont val="Tahoma"/>
            <family val="2"/>
          </rPr>
          <t>Cars-tractor</t>
        </r>
      </text>
    </comment>
    <comment ref="L17" authorId="0">
      <text>
        <r>
          <rPr>
            <b/>
            <sz val="9"/>
            <rFont val="Tahoma"/>
            <family val="2"/>
          </rPr>
          <t>Planting machine
Tractor
Transport cars</t>
        </r>
      </text>
    </comment>
    <comment ref="L19" authorId="0">
      <text>
        <r>
          <rPr>
            <b/>
            <sz val="9"/>
            <rFont val="Tahoma"/>
            <family val="2"/>
          </rPr>
          <t>With the Powertree we can use deserts or eroded areas. The hectare price of these areas is low</t>
        </r>
      </text>
    </comment>
    <comment ref="L30" authorId="0">
      <text>
        <r>
          <rPr>
            <b/>
            <sz val="9"/>
            <rFont val="Tahoma"/>
            <family val="0"/>
          </rPr>
          <t>The trees produce average 10% better because of the 'positive mass selection' one year after planting by cutting away the worst tree of each two trees planted with the Twinboxx</t>
        </r>
      </text>
    </comment>
    <comment ref="L31" authorId="0">
      <text>
        <r>
          <rPr>
            <b/>
            <sz val="9"/>
            <rFont val="Tahoma"/>
            <family val="0"/>
          </rPr>
          <t>Of the two trees planted per Twinboxx, always one of them will survive</t>
        </r>
      </text>
    </comment>
    <comment ref="I4" authorId="0">
      <text>
        <r>
          <rPr>
            <b/>
            <sz val="9"/>
            <rFont val="Tahoma"/>
            <family val="0"/>
          </rPr>
          <t>PP = polypropylen</t>
        </r>
      </text>
    </comment>
    <comment ref="L4" authorId="0">
      <text>
        <r>
          <rPr>
            <b/>
            <sz val="9"/>
            <rFont val="Tahoma"/>
            <family val="0"/>
          </rPr>
          <t>Bio = biopolymer</t>
        </r>
      </text>
    </comment>
  </commentList>
</comments>
</file>

<file path=xl/sharedStrings.xml><?xml version="1.0" encoding="utf-8"?>
<sst xmlns="http://schemas.openxmlformats.org/spreadsheetml/2006/main" count="49" uniqueCount="44">
  <si>
    <t>Number of trees per ha</t>
  </si>
  <si>
    <t>Unforeseen</t>
  </si>
  <si>
    <t>Costprice labour per hour</t>
  </si>
  <si>
    <t>per hectare</t>
  </si>
  <si>
    <t>Sub total costprice per hectare</t>
  </si>
  <si>
    <t>Total costprice per  hectare in euro</t>
  </si>
  <si>
    <t>Total costprice per hectare in US$</t>
  </si>
  <si>
    <t>Total costprice per tree in euro</t>
  </si>
  <si>
    <t>Total costprice per tree in US$</t>
  </si>
  <si>
    <t>Prices in euro</t>
  </si>
  <si>
    <t>Variables &gt; change numbers in green cells &gt;</t>
  </si>
  <si>
    <t>Machinery per hectare</t>
  </si>
  <si>
    <t>Costprice of land</t>
  </si>
  <si>
    <t>Maintenance per ha</t>
  </si>
  <si>
    <t>Numbers of years from planting until harvest</t>
  </si>
  <si>
    <t>Overhead - management/ha/year</t>
  </si>
  <si>
    <t>Energy needed for planting per tree</t>
  </si>
  <si>
    <t>Planting costs per hectare</t>
  </si>
  <si>
    <t>Sales value in euro per m3 wood</t>
  </si>
  <si>
    <t>Production wood per tree after 40 years in m3</t>
  </si>
  <si>
    <t>Revenues per hectare after 40 years in euro</t>
  </si>
  <si>
    <t>Revenues per hectare after 40 years in US$</t>
  </si>
  <si>
    <t>Rate US$ &gt; euro</t>
  </si>
  <si>
    <t>Transport costs 40Ft High Cube</t>
  </si>
  <si>
    <t>Interest during 40 years</t>
  </si>
  <si>
    <t>Net profit per hectare in euro</t>
  </si>
  <si>
    <t>Net profit per hectare in US$</t>
  </si>
  <si>
    <t>Minutes necessary for planting 1 tree</t>
  </si>
  <si>
    <t>Loss of plants after the first year</t>
  </si>
  <si>
    <t>Groasis waterbox planting method</t>
  </si>
  <si>
    <t>Nr's of Groasis waterbox's per 40 Ft Highcube</t>
  </si>
  <si>
    <t xml:space="preserve">Costprice Groasis waterbox </t>
  </si>
  <si>
    <t>Traditional tree planting</t>
  </si>
  <si>
    <t>method</t>
  </si>
  <si>
    <t>Singleplant</t>
  </si>
  <si>
    <t>Calculations of the Treesolution with the Groasis waterbox for 1 hectare</t>
  </si>
  <si>
    <t>Nr. of years to be planted with one Groasis waterbox</t>
  </si>
  <si>
    <t>Costprice sapling (=young tree)(with the Groasis waterbox this may also be a nut/seed)</t>
  </si>
  <si>
    <t>Extra positive result through using the Groasis waterbox in euro</t>
  </si>
  <si>
    <t>Extra positive result through using the Groasis waterbox in US$</t>
  </si>
  <si>
    <t>Extra costs per hectare caused by the Groasis waterbox</t>
  </si>
  <si>
    <t>Extra costs per hectare caused by the Groasis waterbox in %</t>
  </si>
  <si>
    <t>Twinplant PP</t>
  </si>
  <si>
    <t>Twinplant Bio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</si>
</sst>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[$€-413]\ #,##0.00_-"/>
    <numFmt numFmtId="173" formatCode="[$$-409]#,##0.00"/>
    <numFmt numFmtId="174" formatCode="&quot;€&quot;\ #,##0.00_-"/>
    <numFmt numFmtId="175" formatCode="[$-413]dddd\ d\ mmmm\ yyyy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%"/>
    <numFmt numFmtId="184" formatCode="0.000%"/>
    <numFmt numFmtId="185" formatCode="0.000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32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4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33" borderId="12" xfId="0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3" xfId="0" applyNumberFormat="1" applyFont="1" applyFill="1" applyBorder="1" applyAlignment="1">
      <alignment/>
    </xf>
    <xf numFmtId="0" fontId="7" fillId="0" borderId="14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1" fontId="7" fillId="0" borderId="15" xfId="0" applyNumberFormat="1" applyFont="1" applyFill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15" xfId="0" applyNumberFormat="1" applyFont="1" applyBorder="1" applyAlignment="1" quotePrefix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7" fillId="34" borderId="16" xfId="0" applyNumberFormat="1" applyFont="1" applyFill="1" applyBorder="1" applyAlignment="1">
      <alignment horizontal="center"/>
    </xf>
    <xf numFmtId="0" fontId="0" fillId="34" borderId="16" xfId="0" applyNumberFormat="1" applyFont="1" applyFill="1" applyBorder="1" applyAlignment="1">
      <alignment horizontal="center"/>
    </xf>
    <xf numFmtId="1" fontId="5" fillId="35" borderId="15" xfId="0" applyNumberFormat="1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7" fillId="0" borderId="20" xfId="0" applyNumberFormat="1" applyFont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6" xfId="0" applyNumberFormat="1" applyFont="1" applyBorder="1" applyAlignment="1" quotePrefix="1">
      <alignment horizontal="center"/>
    </xf>
    <xf numFmtId="4" fontId="1" fillId="36" borderId="13" xfId="0" applyNumberFormat="1" applyFont="1" applyFill="1" applyBorder="1" applyAlignment="1">
      <alignment/>
    </xf>
    <xf numFmtId="4" fontId="5" fillId="0" borderId="13" xfId="0" applyNumberFormat="1" applyFont="1" applyFill="1" applyBorder="1" applyAlignment="1">
      <alignment/>
    </xf>
    <xf numFmtId="1" fontId="7" fillId="34" borderId="16" xfId="0" applyNumberFormat="1" applyFont="1" applyFill="1" applyBorder="1" applyAlignment="1">
      <alignment horizontal="center"/>
    </xf>
    <xf numFmtId="1" fontId="0" fillId="34" borderId="16" xfId="0" applyNumberFormat="1" applyFont="1" applyFill="1" applyBorder="1" applyAlignment="1">
      <alignment horizontal="center"/>
    </xf>
    <xf numFmtId="2" fontId="0" fillId="34" borderId="16" xfId="0" applyNumberFormat="1" applyFont="1" applyFill="1" applyBorder="1" applyAlignment="1">
      <alignment horizontal="center"/>
    </xf>
    <xf numFmtId="2" fontId="0" fillId="34" borderId="16" xfId="0" applyNumberFormat="1" applyFont="1" applyFill="1" applyBorder="1" applyAlignment="1" quotePrefix="1">
      <alignment horizontal="center"/>
    </xf>
    <xf numFmtId="9" fontId="0" fillId="34" borderId="16" xfId="0" applyNumberFormat="1" applyFont="1" applyFill="1" applyBorder="1" applyAlignment="1">
      <alignment horizontal="center"/>
    </xf>
    <xf numFmtId="4" fontId="6" fillId="34" borderId="21" xfId="0" applyNumberFormat="1" applyFont="1" applyFill="1" applyBorder="1" applyAlignment="1">
      <alignment/>
    </xf>
    <xf numFmtId="1" fontId="40" fillId="0" borderId="16" xfId="0" applyNumberFormat="1" applyFont="1" applyFill="1" applyBorder="1" applyAlignment="1">
      <alignment horizontal="center"/>
    </xf>
    <xf numFmtId="1" fontId="40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4" fontId="5" fillId="0" borderId="23" xfId="0" applyNumberFormat="1" applyFont="1" applyFill="1" applyBorder="1" applyAlignment="1">
      <alignment/>
    </xf>
    <xf numFmtId="1" fontId="40" fillId="0" borderId="24" xfId="0" applyNumberFormat="1" applyFont="1" applyFill="1" applyBorder="1" applyAlignment="1">
      <alignment horizontal="center"/>
    </xf>
    <xf numFmtId="1" fontId="40" fillId="0" borderId="25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/>
    </xf>
    <xf numFmtId="1" fontId="40" fillId="0" borderId="13" xfId="0" applyNumberFormat="1" applyFont="1" applyFill="1" applyBorder="1" applyAlignment="1">
      <alignment horizontal="center"/>
    </xf>
    <xf numFmtId="1" fontId="5" fillId="35" borderId="25" xfId="0" applyNumberFormat="1" applyFont="1" applyFill="1" applyBorder="1" applyAlignment="1">
      <alignment horizontal="center"/>
    </xf>
    <xf numFmtId="1" fontId="40" fillId="37" borderId="18" xfId="0" applyNumberFormat="1" applyFont="1" applyFill="1" applyBorder="1" applyAlignment="1">
      <alignment horizontal="center"/>
    </xf>
    <xf numFmtId="1" fontId="40" fillId="0" borderId="23" xfId="0" applyNumberFormat="1" applyFont="1" applyFill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Border="1" applyAlignment="1">
      <alignment/>
    </xf>
    <xf numFmtId="4" fontId="0" fillId="0" borderId="13" xfId="0" applyNumberFormat="1" applyBorder="1" applyAlignment="1">
      <alignment/>
    </xf>
    <xf numFmtId="182" fontId="7" fillId="34" borderId="16" xfId="0" applyNumberFormat="1" applyFont="1" applyFill="1" applyBorder="1" applyAlignment="1">
      <alignment horizontal="center"/>
    </xf>
    <xf numFmtId="183" fontId="0" fillId="34" borderId="16" xfId="0" applyNumberFormat="1" applyFont="1" applyFill="1" applyBorder="1" applyAlignment="1">
      <alignment horizontal="center"/>
    </xf>
    <xf numFmtId="183" fontId="40" fillId="37" borderId="18" xfId="55" applyNumberFormat="1" applyFont="1" applyFill="1" applyBorder="1" applyAlignment="1">
      <alignment horizontal="center"/>
    </xf>
    <xf numFmtId="0" fontId="7" fillId="38" borderId="18" xfId="0" applyNumberFormat="1" applyFont="1" applyFill="1" applyBorder="1" applyAlignment="1">
      <alignment horizontal="center"/>
    </xf>
    <xf numFmtId="0" fontId="7" fillId="38" borderId="18" xfId="0" applyNumberFormat="1" applyFont="1" applyFill="1" applyBorder="1" applyAlignment="1">
      <alignment horizontal="left"/>
    </xf>
    <xf numFmtId="49" fontId="0" fillId="0" borderId="13" xfId="0" applyNumberForma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2"/>
  <sheetViews>
    <sheetView showGridLines="0" tabSelected="1" zoomScalePageLayoutView="0" workbookViewId="0" topLeftCell="B1">
      <selection activeCell="F18" sqref="F18"/>
    </sheetView>
  </sheetViews>
  <sheetFormatPr defaultColWidth="9.140625" defaultRowHeight="15"/>
  <cols>
    <col min="1" max="1" width="1.421875" style="1" customWidth="1"/>
    <col min="2" max="2" width="57.7109375" style="1" customWidth="1"/>
    <col min="3" max="3" width="14.28125" style="1" customWidth="1"/>
    <col min="4" max="4" width="14.421875" style="1" customWidth="1"/>
    <col min="5" max="5" width="1.28515625" style="1" customWidth="1"/>
    <col min="6" max="6" width="16.421875" style="1" customWidth="1"/>
    <col min="7" max="7" width="14.7109375" style="1" customWidth="1"/>
    <col min="8" max="8" width="1.28515625" style="1" customWidth="1"/>
    <col min="9" max="9" width="14.8515625" style="1" customWidth="1"/>
    <col min="10" max="10" width="16.00390625" style="1" customWidth="1"/>
    <col min="11" max="11" width="1.421875" style="1" customWidth="1"/>
    <col min="12" max="12" width="14.421875" style="1" customWidth="1"/>
    <col min="13" max="13" width="16.7109375" style="1" customWidth="1"/>
    <col min="14" max="16384" width="9.140625" style="1" customWidth="1"/>
  </cols>
  <sheetData>
    <row r="1" ht="6.75" customHeight="1" thickBot="1"/>
    <row r="2" spans="2:13" ht="18.75" thickBot="1">
      <c r="B2" s="32" t="s">
        <v>35</v>
      </c>
      <c r="C2" s="9"/>
      <c r="D2" s="9"/>
      <c r="E2" s="4"/>
      <c r="F2" s="31"/>
      <c r="G2" s="30"/>
      <c r="I2" s="31"/>
      <c r="J2" s="30"/>
      <c r="K2" s="3"/>
      <c r="L2" s="31"/>
      <c r="M2" s="30"/>
    </row>
    <row r="3" spans="2:13" ht="15.75" thickBot="1">
      <c r="B3" s="10"/>
      <c r="C3" s="64" t="s">
        <v>32</v>
      </c>
      <c r="D3" s="8"/>
      <c r="E3" s="5"/>
      <c r="F3" s="50" t="s">
        <v>29</v>
      </c>
      <c r="G3" s="8"/>
      <c r="I3" s="50" t="s">
        <v>29</v>
      </c>
      <c r="J3" s="8"/>
      <c r="K3" s="3"/>
      <c r="L3" s="50" t="s">
        <v>29</v>
      </c>
      <c r="M3" s="8"/>
    </row>
    <row r="4" spans="2:13" ht="15.75" thickBot="1">
      <c r="B4" s="11" t="s">
        <v>9</v>
      </c>
      <c r="C4" s="6" t="s">
        <v>33</v>
      </c>
      <c r="D4" s="7" t="s">
        <v>3</v>
      </c>
      <c r="E4" s="5"/>
      <c r="F4" s="69" t="s">
        <v>34</v>
      </c>
      <c r="G4" s="7" t="s">
        <v>3</v>
      </c>
      <c r="I4" s="69" t="s">
        <v>42</v>
      </c>
      <c r="J4" s="7" t="s">
        <v>3</v>
      </c>
      <c r="K4" s="3"/>
      <c r="L4" s="70" t="s">
        <v>43</v>
      </c>
      <c r="M4" s="7" t="s">
        <v>3</v>
      </c>
    </row>
    <row r="5" spans="2:13" ht="15">
      <c r="B5" s="46" t="s">
        <v>10</v>
      </c>
      <c r="C5" s="33"/>
      <c r="D5" s="17"/>
      <c r="E5" s="5"/>
      <c r="F5" s="33"/>
      <c r="G5" s="17"/>
      <c r="I5" s="33"/>
      <c r="J5" s="17"/>
      <c r="K5" s="3"/>
      <c r="L5" s="33"/>
      <c r="M5" s="17"/>
    </row>
    <row r="6" spans="2:13" ht="15">
      <c r="B6" s="13" t="s">
        <v>14</v>
      </c>
      <c r="C6" s="27">
        <v>40</v>
      </c>
      <c r="D6" s="18"/>
      <c r="E6" s="5"/>
      <c r="F6" s="42">
        <v>39</v>
      </c>
      <c r="G6" s="18"/>
      <c r="I6" s="42">
        <v>38</v>
      </c>
      <c r="J6" s="18"/>
      <c r="K6" s="3"/>
      <c r="L6" s="42">
        <v>37</v>
      </c>
      <c r="M6" s="18"/>
    </row>
    <row r="7" spans="2:13" ht="15">
      <c r="B7" s="12" t="s">
        <v>0</v>
      </c>
      <c r="C7" s="42">
        <v>500</v>
      </c>
      <c r="D7" s="19"/>
      <c r="E7" s="5"/>
      <c r="F7" s="28">
        <v>500</v>
      </c>
      <c r="G7" s="19"/>
      <c r="I7" s="28">
        <v>500</v>
      </c>
      <c r="J7" s="19"/>
      <c r="K7" s="3"/>
      <c r="L7" s="28">
        <v>500</v>
      </c>
      <c r="M7" s="19"/>
    </row>
    <row r="8" spans="2:13" ht="15">
      <c r="B8" s="12" t="s">
        <v>30</v>
      </c>
      <c r="C8" s="20"/>
      <c r="D8" s="19"/>
      <c r="E8" s="5"/>
      <c r="F8" s="20">
        <v>9600</v>
      </c>
      <c r="G8" s="19"/>
      <c r="I8" s="20">
        <v>9600</v>
      </c>
      <c r="J8" s="19"/>
      <c r="K8" s="3"/>
      <c r="L8" s="20">
        <v>9600</v>
      </c>
      <c r="M8" s="19"/>
    </row>
    <row r="9" spans="2:13" ht="15">
      <c r="B9" s="13" t="s">
        <v>31</v>
      </c>
      <c r="C9" s="34"/>
      <c r="D9" s="21"/>
      <c r="E9" s="5"/>
      <c r="F9" s="66">
        <v>7.5</v>
      </c>
      <c r="G9" s="21">
        <f>F7*F9/F10</f>
        <v>535.7142857142857</v>
      </c>
      <c r="I9" s="66">
        <v>7.5</v>
      </c>
      <c r="J9" s="21">
        <f>I7*I9/I10</f>
        <v>535.7142857142857</v>
      </c>
      <c r="K9" s="3"/>
      <c r="L9" s="66">
        <v>7.5</v>
      </c>
      <c r="M9" s="21">
        <f>L7*L9/L10</f>
        <v>3750</v>
      </c>
    </row>
    <row r="10" spans="2:13" ht="15">
      <c r="B10" s="13" t="s">
        <v>36</v>
      </c>
      <c r="C10" s="35"/>
      <c r="D10" s="22"/>
      <c r="E10" s="5"/>
      <c r="F10" s="41">
        <v>7</v>
      </c>
      <c r="G10" s="22"/>
      <c r="I10" s="41">
        <v>7</v>
      </c>
      <c r="J10" s="22"/>
      <c r="K10" s="3"/>
      <c r="L10" s="41">
        <v>1</v>
      </c>
      <c r="M10" s="22"/>
    </row>
    <row r="11" spans="2:13" ht="15">
      <c r="B11" s="13" t="s">
        <v>27</v>
      </c>
      <c r="C11" s="41">
        <v>3</v>
      </c>
      <c r="D11" s="22"/>
      <c r="E11" s="5"/>
      <c r="F11" s="41">
        <v>3</v>
      </c>
      <c r="G11" s="22"/>
      <c r="I11" s="41">
        <v>3</v>
      </c>
      <c r="J11" s="22"/>
      <c r="K11" s="3"/>
      <c r="L11" s="41">
        <v>3</v>
      </c>
      <c r="M11" s="22"/>
    </row>
    <row r="12" spans="2:13" ht="15">
      <c r="B12" s="13" t="s">
        <v>2</v>
      </c>
      <c r="C12" s="41">
        <v>10</v>
      </c>
      <c r="D12" s="22"/>
      <c r="E12" s="5"/>
      <c r="F12" s="41">
        <v>10</v>
      </c>
      <c r="G12" s="22"/>
      <c r="I12" s="41">
        <v>10</v>
      </c>
      <c r="J12" s="22"/>
      <c r="K12" s="3"/>
      <c r="L12" s="41">
        <v>10</v>
      </c>
      <c r="M12" s="22"/>
    </row>
    <row r="13" spans="2:13" ht="30">
      <c r="B13" s="71" t="s">
        <v>37</v>
      </c>
      <c r="C13" s="43">
        <v>0.5</v>
      </c>
      <c r="D13" s="23">
        <f>C7*C13</f>
        <v>250</v>
      </c>
      <c r="E13" s="5"/>
      <c r="F13" s="43">
        <v>0.25</v>
      </c>
      <c r="G13" s="23">
        <f>F7*F13</f>
        <v>125</v>
      </c>
      <c r="I13" s="43">
        <v>0.25</v>
      </c>
      <c r="J13" s="23">
        <f>I7*I13*2</f>
        <v>250</v>
      </c>
      <c r="K13" s="3"/>
      <c r="L13" s="43">
        <v>0.25</v>
      </c>
      <c r="M13" s="23">
        <f>L7*L13*2</f>
        <v>250</v>
      </c>
    </row>
    <row r="14" spans="2:13" ht="15">
      <c r="B14" s="12" t="s">
        <v>23</v>
      </c>
      <c r="C14" s="37"/>
      <c r="D14" s="24"/>
      <c r="E14" s="5"/>
      <c r="F14" s="42">
        <v>5000</v>
      </c>
      <c r="G14" s="24">
        <f>F14/F8/F10*F7</f>
        <v>37.20238095238095</v>
      </c>
      <c r="I14" s="42">
        <v>5000</v>
      </c>
      <c r="J14" s="24">
        <f>I14/I8/I10*I7</f>
        <v>37.20238095238095</v>
      </c>
      <c r="K14" s="3"/>
      <c r="L14" s="42">
        <v>5000</v>
      </c>
      <c r="M14" s="24">
        <f>L14/L8/L10*L7</f>
        <v>260.4166666666667</v>
      </c>
    </row>
    <row r="15" spans="2:13" ht="15">
      <c r="B15" s="12" t="s">
        <v>17</v>
      </c>
      <c r="C15" s="36"/>
      <c r="D15" s="23">
        <f>(C12/60)*C11*C7</f>
        <v>250</v>
      </c>
      <c r="E15" s="5"/>
      <c r="F15" s="36"/>
      <c r="G15" s="23">
        <f>(F12/60)*F11*F7</f>
        <v>250</v>
      </c>
      <c r="I15" s="36"/>
      <c r="J15" s="23">
        <f>(I12/60)*I11*I7</f>
        <v>250</v>
      </c>
      <c r="K15" s="3"/>
      <c r="L15" s="36"/>
      <c r="M15" s="23">
        <f>(L12/60)*L11*L7</f>
        <v>250</v>
      </c>
    </row>
    <row r="16" spans="2:13" ht="15">
      <c r="B16" s="14" t="s">
        <v>16</v>
      </c>
      <c r="C16" s="44">
        <v>0.02</v>
      </c>
      <c r="D16" s="25">
        <f>C16*C7</f>
        <v>10</v>
      </c>
      <c r="E16" s="5"/>
      <c r="F16" s="44">
        <v>0.02</v>
      </c>
      <c r="G16" s="25">
        <f>F16*F7</f>
        <v>10</v>
      </c>
      <c r="I16" s="44">
        <v>0.02</v>
      </c>
      <c r="J16" s="25">
        <f>I16*I7</f>
        <v>10</v>
      </c>
      <c r="K16" s="3"/>
      <c r="L16" s="44">
        <v>0.02</v>
      </c>
      <c r="M16" s="25">
        <f>L16*L7</f>
        <v>10</v>
      </c>
    </row>
    <row r="17" spans="2:13" ht="15">
      <c r="B17" s="14" t="s">
        <v>11</v>
      </c>
      <c r="C17" s="38"/>
      <c r="D17" s="25">
        <v>50</v>
      </c>
      <c r="E17" s="5"/>
      <c r="F17" s="38"/>
      <c r="G17" s="25">
        <v>50</v>
      </c>
      <c r="I17" s="38"/>
      <c r="J17" s="25">
        <v>50</v>
      </c>
      <c r="K17" s="3"/>
      <c r="L17" s="38"/>
      <c r="M17" s="25">
        <v>50</v>
      </c>
    </row>
    <row r="18" spans="2:13" ht="15">
      <c r="B18" s="15" t="s">
        <v>15</v>
      </c>
      <c r="C18" s="42">
        <v>10</v>
      </c>
      <c r="D18" s="23">
        <f>C18*C6</f>
        <v>400</v>
      </c>
      <c r="E18" s="5"/>
      <c r="F18" s="42">
        <v>10</v>
      </c>
      <c r="G18" s="23">
        <f>F18*F6</f>
        <v>390</v>
      </c>
      <c r="I18" s="42">
        <v>10</v>
      </c>
      <c r="J18" s="23">
        <f>I18*I6</f>
        <v>380</v>
      </c>
      <c r="K18" s="3"/>
      <c r="L18" s="42">
        <v>2</v>
      </c>
      <c r="M18" s="23">
        <f>L18*L6</f>
        <v>74</v>
      </c>
    </row>
    <row r="19" spans="2:13" ht="15">
      <c r="B19" s="15" t="s">
        <v>12</v>
      </c>
      <c r="C19" s="42">
        <v>3000</v>
      </c>
      <c r="D19" s="23">
        <f>C19</f>
        <v>3000</v>
      </c>
      <c r="E19" s="5"/>
      <c r="F19" s="42">
        <v>1000</v>
      </c>
      <c r="G19" s="23">
        <f>F19</f>
        <v>1000</v>
      </c>
      <c r="I19" s="42">
        <v>1000</v>
      </c>
      <c r="J19" s="23">
        <f>I19</f>
        <v>1000</v>
      </c>
      <c r="K19" s="3"/>
      <c r="L19" s="42">
        <v>500</v>
      </c>
      <c r="M19" s="23">
        <f>L19</f>
        <v>500</v>
      </c>
    </row>
    <row r="20" spans="2:13" ht="15">
      <c r="B20" s="15" t="s">
        <v>1</v>
      </c>
      <c r="C20" s="45">
        <v>0.05</v>
      </c>
      <c r="D20" s="23">
        <f>D19*C20</f>
        <v>150</v>
      </c>
      <c r="E20" s="5"/>
      <c r="F20" s="45">
        <v>0.05</v>
      </c>
      <c r="G20" s="23">
        <f>G19*F20</f>
        <v>50</v>
      </c>
      <c r="I20" s="45">
        <v>0.05</v>
      </c>
      <c r="J20" s="23">
        <f>J19*I20</f>
        <v>50</v>
      </c>
      <c r="K20" s="3"/>
      <c r="L20" s="45">
        <v>0.05</v>
      </c>
      <c r="M20" s="23">
        <f>M19*L20</f>
        <v>25</v>
      </c>
    </row>
    <row r="21" spans="2:13" ht="15">
      <c r="B21" s="15" t="s">
        <v>4</v>
      </c>
      <c r="C21" s="36"/>
      <c r="D21" s="23">
        <f>SUM(D7:D20)</f>
        <v>4110</v>
      </c>
      <c r="E21" s="5"/>
      <c r="F21" s="36"/>
      <c r="G21" s="23">
        <f>SUM(G7:G20)</f>
        <v>2447.9166666666665</v>
      </c>
      <c r="I21" s="36"/>
      <c r="J21" s="23">
        <f>SUM(J7:J20)</f>
        <v>2562.9166666666665</v>
      </c>
      <c r="K21" s="3"/>
      <c r="L21" s="36"/>
      <c r="M21" s="23">
        <f>SUM(M7:M20)</f>
        <v>5169.416666666667</v>
      </c>
    </row>
    <row r="22" spans="2:13" ht="15">
      <c r="B22" s="15" t="s">
        <v>24</v>
      </c>
      <c r="C22" s="45">
        <v>0.05</v>
      </c>
      <c r="D22" s="23">
        <f>D21*(1+C22)^(C6)</f>
        <v>28934.35360683231</v>
      </c>
      <c r="E22" s="5"/>
      <c r="F22" s="45">
        <v>0.05</v>
      </c>
      <c r="G22" s="23">
        <f>G21*(1+F22)^(F6)</f>
        <v>16412.672096719172</v>
      </c>
      <c r="I22" s="45">
        <v>0.05</v>
      </c>
      <c r="J22" s="23">
        <f>J21*(1+I22)^(I6)</f>
        <v>16365.446170929219</v>
      </c>
      <c r="K22" s="3"/>
      <c r="L22" s="45">
        <v>0.05</v>
      </c>
      <c r="M22" s="23">
        <f>M21*(1+L22)^(L6)</f>
        <v>31437.32640673998</v>
      </c>
    </row>
    <row r="23" spans="2:13" ht="15">
      <c r="B23" s="15" t="s">
        <v>13</v>
      </c>
      <c r="C23" s="42">
        <v>100</v>
      </c>
      <c r="D23" s="23">
        <f>C23*C6</f>
        <v>4000</v>
      </c>
      <c r="E23" s="5"/>
      <c r="F23" s="42">
        <v>100</v>
      </c>
      <c r="G23" s="23">
        <f>F23*F6</f>
        <v>3900</v>
      </c>
      <c r="I23" s="42">
        <v>100</v>
      </c>
      <c r="J23" s="23">
        <f>I23*I6</f>
        <v>3800</v>
      </c>
      <c r="K23" s="3"/>
      <c r="L23" s="42">
        <v>25</v>
      </c>
      <c r="M23" s="23">
        <f>L23*L6</f>
        <v>925</v>
      </c>
    </row>
    <row r="24" spans="2:13" ht="15">
      <c r="B24" s="15" t="s">
        <v>5</v>
      </c>
      <c r="C24" s="37"/>
      <c r="D24" s="24">
        <f>SUM(D21:D23)</f>
        <v>37044.35360683231</v>
      </c>
      <c r="E24" s="5"/>
      <c r="F24" s="37"/>
      <c r="G24" s="24">
        <f>SUM(G21:G23)</f>
        <v>22760.58876338584</v>
      </c>
      <c r="I24" s="37"/>
      <c r="J24" s="24">
        <f>SUM(J21:J23)</f>
        <v>22728.362837595887</v>
      </c>
      <c r="K24" s="3"/>
      <c r="L24" s="37"/>
      <c r="M24" s="24">
        <f>SUM(M21:M23)</f>
        <v>37531.743073406644</v>
      </c>
    </row>
    <row r="25" spans="2:13" ht="15">
      <c r="B25" s="15" t="s">
        <v>7</v>
      </c>
      <c r="C25" s="37"/>
      <c r="D25" s="24">
        <f>D24/C7</f>
        <v>74.08870721366462</v>
      </c>
      <c r="E25" s="5"/>
      <c r="F25" s="37"/>
      <c r="G25" s="24">
        <f>G24/F7</f>
        <v>45.52117752677168</v>
      </c>
      <c r="I25" s="37"/>
      <c r="J25" s="24">
        <f>J24/I7</f>
        <v>45.45672567519178</v>
      </c>
      <c r="K25" s="3"/>
      <c r="L25" s="37"/>
      <c r="M25" s="24">
        <f>M24/L7</f>
        <v>75.06348614681329</v>
      </c>
    </row>
    <row r="26" spans="2:13" ht="15">
      <c r="B26" s="15" t="s">
        <v>22</v>
      </c>
      <c r="C26" s="43">
        <v>1.35</v>
      </c>
      <c r="D26" s="24"/>
      <c r="E26" s="5"/>
      <c r="F26" s="43">
        <v>1.35</v>
      </c>
      <c r="G26" s="24"/>
      <c r="I26" s="43">
        <v>1.35</v>
      </c>
      <c r="J26" s="24"/>
      <c r="K26" s="3"/>
      <c r="L26" s="43">
        <v>1.35</v>
      </c>
      <c r="M26" s="24"/>
    </row>
    <row r="27" spans="2:13" ht="15">
      <c r="B27" s="15" t="s">
        <v>6</v>
      </c>
      <c r="C27" s="37"/>
      <c r="D27" s="24">
        <f>D24*C26</f>
        <v>50009.87736922362</v>
      </c>
      <c r="E27" s="5"/>
      <c r="F27" s="37"/>
      <c r="G27" s="24">
        <f>G24*F26</f>
        <v>30726.794830570885</v>
      </c>
      <c r="I27" s="37"/>
      <c r="J27" s="24">
        <f>J24*I26</f>
        <v>30683.28983075445</v>
      </c>
      <c r="K27" s="3"/>
      <c r="L27" s="37"/>
      <c r="M27" s="24">
        <f>M24*L26</f>
        <v>50667.85314909897</v>
      </c>
    </row>
    <row r="28" spans="2:13" ht="15">
      <c r="B28" s="16" t="s">
        <v>8</v>
      </c>
      <c r="C28" s="37"/>
      <c r="D28" s="24">
        <f>D25*C26</f>
        <v>100.01975473844725</v>
      </c>
      <c r="E28" s="5"/>
      <c r="F28" s="37"/>
      <c r="G28" s="24">
        <f>G25*F26</f>
        <v>61.45358966114177</v>
      </c>
      <c r="I28" s="37"/>
      <c r="J28" s="24">
        <f>J25*I26</f>
        <v>61.3665796615089</v>
      </c>
      <c r="K28" s="3"/>
      <c r="L28" s="37"/>
      <c r="M28" s="24">
        <f>M25*L26</f>
        <v>101.33570629819795</v>
      </c>
    </row>
    <row r="29" spans="2:13" ht="15">
      <c r="B29" s="16" t="s">
        <v>18</v>
      </c>
      <c r="C29" s="42">
        <v>100</v>
      </c>
      <c r="D29" s="26"/>
      <c r="E29" s="5"/>
      <c r="F29" s="42">
        <f>C29</f>
        <v>100</v>
      </c>
      <c r="G29" s="26"/>
      <c r="I29" s="42">
        <f>C29</f>
        <v>100</v>
      </c>
      <c r="J29" s="26"/>
      <c r="K29" s="3"/>
      <c r="L29" s="42">
        <f>F29</f>
        <v>100</v>
      </c>
      <c r="M29" s="26"/>
    </row>
    <row r="30" spans="2:13" ht="15">
      <c r="B30" s="16" t="s">
        <v>19</v>
      </c>
      <c r="C30" s="42">
        <v>1</v>
      </c>
      <c r="D30" s="26"/>
      <c r="E30" s="5"/>
      <c r="F30" s="28">
        <v>1</v>
      </c>
      <c r="G30" s="26"/>
      <c r="I30" s="28">
        <v>1.1</v>
      </c>
      <c r="J30" s="26"/>
      <c r="K30" s="3"/>
      <c r="L30" s="28">
        <v>1.2</v>
      </c>
      <c r="M30" s="26"/>
    </row>
    <row r="31" spans="2:13" ht="15">
      <c r="B31" s="65" t="s">
        <v>28</v>
      </c>
      <c r="C31" s="45">
        <v>0.15</v>
      </c>
      <c r="D31" s="26"/>
      <c r="E31" s="5"/>
      <c r="F31" s="45">
        <v>0.1</v>
      </c>
      <c r="G31" s="26"/>
      <c r="I31" s="45">
        <v>0.05</v>
      </c>
      <c r="J31" s="26"/>
      <c r="K31" s="3"/>
      <c r="L31" s="67">
        <v>0.025</v>
      </c>
      <c r="M31" s="26"/>
    </row>
    <row r="32" spans="2:13" ht="15">
      <c r="B32" s="16" t="s">
        <v>20</v>
      </c>
      <c r="C32" s="37"/>
      <c r="D32" s="24">
        <f>(C30*C29*C7)-(C30*C29*C7)*C31</f>
        <v>42500</v>
      </c>
      <c r="E32" s="5"/>
      <c r="F32" s="37"/>
      <c r="G32" s="24">
        <f>(F30*F29*F7)-(F30*F29*F7)*F31</f>
        <v>45000</v>
      </c>
      <c r="I32" s="37"/>
      <c r="J32" s="24">
        <f>(I30*I29*I7)-(I30*I29*I7)*I31</f>
        <v>52250.00000000001</v>
      </c>
      <c r="K32" s="3"/>
      <c r="L32" s="37"/>
      <c r="M32" s="24">
        <f>(L30*L29*L7)-(L30*L29*L7)*L31</f>
        <v>58500</v>
      </c>
    </row>
    <row r="33" spans="2:13" ht="15">
      <c r="B33" s="16" t="s">
        <v>21</v>
      </c>
      <c r="C33" s="37"/>
      <c r="D33" s="24">
        <f>D32*C26</f>
        <v>57375.00000000001</v>
      </c>
      <c r="E33" s="5"/>
      <c r="F33" s="37"/>
      <c r="G33" s="24">
        <f>G32*F26</f>
        <v>60750.00000000001</v>
      </c>
      <c r="I33" s="37"/>
      <c r="J33" s="24">
        <f>J32*I26</f>
        <v>70537.50000000001</v>
      </c>
      <c r="K33" s="3"/>
      <c r="L33" s="37"/>
      <c r="M33" s="24">
        <f>M32*L26</f>
        <v>78975</v>
      </c>
    </row>
    <row r="34" spans="2:13" ht="15">
      <c r="B34" s="39" t="s">
        <v>25</v>
      </c>
      <c r="C34" s="49"/>
      <c r="D34" s="29">
        <f>D32-D24</f>
        <v>5455.646393167692</v>
      </c>
      <c r="E34" s="5"/>
      <c r="F34" s="49"/>
      <c r="G34" s="29">
        <f>G32-G24</f>
        <v>22239.41123661416</v>
      </c>
      <c r="I34" s="49"/>
      <c r="J34" s="29">
        <f>J32-J24</f>
        <v>29521.63716240412</v>
      </c>
      <c r="K34" s="3"/>
      <c r="L34" s="49"/>
      <c r="M34" s="29">
        <f>M32-M24</f>
        <v>20968.256926593356</v>
      </c>
    </row>
    <row r="35" spans="2:13" ht="15.75" thickBot="1">
      <c r="B35" s="39" t="s">
        <v>26</v>
      </c>
      <c r="C35" s="49"/>
      <c r="D35" s="29">
        <f>D34*C26</f>
        <v>7365.1226307763845</v>
      </c>
      <c r="E35" s="5"/>
      <c r="F35" s="49"/>
      <c r="G35" s="59">
        <f>G34*F26</f>
        <v>30023.20516942912</v>
      </c>
      <c r="I35" s="49"/>
      <c r="J35" s="59">
        <f>J34*I26</f>
        <v>39854.21016924556</v>
      </c>
      <c r="K35" s="3"/>
      <c r="L35" s="49"/>
      <c r="M35" s="59">
        <f>M34*L26</f>
        <v>28307.146850901034</v>
      </c>
    </row>
    <row r="36" spans="2:13" s="2" customFormat="1" ht="15.75" thickBot="1">
      <c r="B36" s="40" t="s">
        <v>38</v>
      </c>
      <c r="C36" s="47"/>
      <c r="D36" s="48"/>
      <c r="E36" s="4"/>
      <c r="F36" s="58"/>
      <c r="G36" s="60">
        <f>G34-D34</f>
        <v>16783.764843446468</v>
      </c>
      <c r="I36" s="58"/>
      <c r="J36" s="60">
        <f>J34-D34</f>
        <v>24065.99076923643</v>
      </c>
      <c r="K36" s="3"/>
      <c r="L36" s="58"/>
      <c r="M36" s="60">
        <f>M34-D34</f>
        <v>15512.610533425664</v>
      </c>
    </row>
    <row r="37" spans="2:13" s="2" customFormat="1" ht="15.75" thickBot="1">
      <c r="B37" s="51" t="s">
        <v>39</v>
      </c>
      <c r="C37" s="52"/>
      <c r="D37" s="53"/>
      <c r="E37" s="4"/>
      <c r="F37" s="61"/>
      <c r="G37" s="60">
        <f>G36*F26</f>
        <v>22658.082538652732</v>
      </c>
      <c r="I37" s="61"/>
      <c r="J37" s="60">
        <f>J36*I26</f>
        <v>32489.08753846918</v>
      </c>
      <c r="L37" s="61"/>
      <c r="M37" s="60">
        <f>M36*F26</f>
        <v>20942.024220124647</v>
      </c>
    </row>
    <row r="38" spans="2:13" ht="15.75" thickBot="1">
      <c r="B38" s="54" t="s">
        <v>40</v>
      </c>
      <c r="C38" s="55"/>
      <c r="D38" s="55"/>
      <c r="E38" s="55"/>
      <c r="F38" s="62"/>
      <c r="G38" s="60">
        <f>G9+G14</f>
        <v>572.9166666666666</v>
      </c>
      <c r="I38" s="62"/>
      <c r="J38" s="60">
        <f>J9+J14</f>
        <v>572.9166666666666</v>
      </c>
      <c r="L38" s="62"/>
      <c r="M38" s="60">
        <f>M9+M14</f>
        <v>4010.4166666666665</v>
      </c>
    </row>
    <row r="39" spans="2:13" ht="15.75" thickBot="1">
      <c r="B39" s="56" t="s">
        <v>41</v>
      </c>
      <c r="C39" s="57"/>
      <c r="D39" s="57"/>
      <c r="E39" s="57"/>
      <c r="F39" s="63"/>
      <c r="G39" s="68">
        <f>G38/D24</f>
        <v>0.015465694792444704</v>
      </c>
      <c r="I39" s="63"/>
      <c r="J39" s="68">
        <f>J38/D24</f>
        <v>0.015465694792444704</v>
      </c>
      <c r="L39" s="63"/>
      <c r="M39" s="68">
        <f>M38/G24</f>
        <v>0.1762000407088802</v>
      </c>
    </row>
    <row r="42" ht="15">
      <c r="B42" s="4"/>
    </row>
  </sheetData>
  <sheetProtection/>
  <printOptions/>
  <pageMargins left="0.7" right="0.7" top="0.75" bottom="0.75" header="0.3" footer="0.3"/>
  <pageSetup fitToHeight="1" fitToWidth="1" horizontalDpi="1200" verticalDpi="1200" orientation="landscape" paperSize="9" scale="8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Pieter Hoff</dc:creator>
  <cp:keywords/>
  <dc:description/>
  <cp:lastModifiedBy>Ianthe van Belzen</cp:lastModifiedBy>
  <cp:lastPrinted>2009-06-22T19:26:39Z</cp:lastPrinted>
  <dcterms:created xsi:type="dcterms:W3CDTF">2009-02-06T16:25:40Z</dcterms:created>
  <dcterms:modified xsi:type="dcterms:W3CDTF">2009-10-10T13:23:00Z</dcterms:modified>
  <cp:category/>
  <cp:version/>
  <cp:contentType/>
  <cp:contentStatus/>
</cp:coreProperties>
</file>